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23256" windowHeight="12336"/>
  </bookViews>
  <sheets>
    <sheet name="РАСЧЕТ!!! (2)" sheetId="1" r:id="rId1"/>
  </sheets>
  <definedNames>
    <definedName name="_xlnm.Database" localSheetId="0">'РАСЧЕТ!!! (2)'!$B$7:$B$7</definedName>
    <definedName name="_xlnm.Database">#REF!</definedName>
    <definedName name="естьпустые1">#REF!</definedName>
    <definedName name="_xlnm.Print_Titles" localSheetId="0">'РАСЧЕТ!!! (2)'!$B:$B</definedName>
    <definedName name="непустых1">#REF!</definedName>
    <definedName name="_xlnm.Print_Area" localSheetId="0">'РАСЧЕТ!!! (2)'!$A$1:$O$47</definedName>
  </definedNames>
  <calcPr calcId="125725" fullCalcOnLoad="1"/>
</workbook>
</file>

<file path=xl/calcChain.xml><?xml version="1.0" encoding="utf-8"?>
<calcChain xmlns="http://schemas.openxmlformats.org/spreadsheetml/2006/main">
  <c r="O43" i="1"/>
  <c r="L48"/>
  <c r="C47"/>
  <c r="C45"/>
  <c r="L46"/>
  <c r="I42"/>
  <c r="J42"/>
  <c r="C42"/>
  <c r="C41"/>
  <c r="C40"/>
  <c r="C37"/>
  <c r="I36"/>
  <c r="J36"/>
  <c r="C36"/>
  <c r="I35"/>
  <c r="J35"/>
  <c r="C35"/>
  <c r="C34"/>
  <c r="C43"/>
  <c r="I30"/>
  <c r="J30"/>
  <c r="I28"/>
  <c r="J28"/>
  <c r="I26"/>
  <c r="J26"/>
  <c r="I24"/>
  <c r="J24"/>
  <c r="I22"/>
  <c r="J2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E43"/>
  <c r="A12"/>
  <c r="I11"/>
  <c r="J11"/>
  <c r="I14"/>
  <c r="J14"/>
  <c r="I16"/>
  <c r="J16"/>
  <c r="I18"/>
  <c r="J18"/>
  <c r="I20"/>
  <c r="J20"/>
  <c r="O20"/>
  <c r="I32"/>
  <c r="J32"/>
  <c r="I38"/>
  <c r="J38"/>
  <c r="I40"/>
  <c r="J40"/>
  <c r="I41"/>
  <c r="J41"/>
  <c r="K41"/>
  <c r="Q41"/>
  <c r="G43"/>
  <c r="H43"/>
  <c r="I15"/>
  <c r="J15"/>
  <c r="N43"/>
  <c r="I33"/>
  <c r="J33"/>
  <c r="I37"/>
  <c r="J37"/>
  <c r="I39"/>
  <c r="J39"/>
  <c r="O39"/>
  <c r="D43"/>
  <c r="I13"/>
  <c r="J13"/>
  <c r="I17"/>
  <c r="J17"/>
  <c r="I19"/>
  <c r="J19"/>
  <c r="K19"/>
  <c r="I21"/>
  <c r="J21"/>
  <c r="O21"/>
  <c r="F43"/>
  <c r="I23"/>
  <c r="J23"/>
  <c r="I25"/>
  <c r="J25"/>
  <c r="I27"/>
  <c r="J27"/>
  <c r="K27"/>
  <c r="Q27"/>
  <c r="I29"/>
  <c r="J29"/>
  <c r="I31"/>
  <c r="J31"/>
  <c r="I34"/>
  <c r="J34"/>
  <c r="O22"/>
  <c r="K22"/>
  <c r="Q22"/>
  <c r="O26"/>
  <c r="K26"/>
  <c r="Q26"/>
  <c r="O30"/>
  <c r="K30"/>
  <c r="Q30"/>
  <c r="O36"/>
  <c r="K36"/>
  <c r="Q36"/>
  <c r="O13"/>
  <c r="K13"/>
  <c r="O17"/>
  <c r="K17"/>
  <c r="O19"/>
  <c r="K21"/>
  <c r="O33"/>
  <c r="K33"/>
  <c r="K37"/>
  <c r="Q37"/>
  <c r="O37"/>
  <c r="K39"/>
  <c r="Q39"/>
  <c r="O14"/>
  <c r="K14"/>
  <c r="O16"/>
  <c r="K16"/>
  <c r="O18"/>
  <c r="K18"/>
  <c r="O32"/>
  <c r="K32"/>
  <c r="Q32"/>
  <c r="K38"/>
  <c r="O38"/>
  <c r="O40"/>
  <c r="K40"/>
  <c r="Q40"/>
  <c r="O24"/>
  <c r="K24"/>
  <c r="Q24"/>
  <c r="O28"/>
  <c r="K28"/>
  <c r="Q28"/>
  <c r="O35"/>
  <c r="K35"/>
  <c r="Q35"/>
  <c r="K42"/>
  <c r="Q42"/>
  <c r="O42"/>
  <c r="O15"/>
  <c r="K15"/>
  <c r="O23"/>
  <c r="K23"/>
  <c r="Q23"/>
  <c r="O25"/>
  <c r="K25"/>
  <c r="Q25"/>
  <c r="O29"/>
  <c r="K29"/>
  <c r="Q29"/>
  <c r="O31"/>
  <c r="K31"/>
  <c r="K34"/>
  <c r="Q34"/>
  <c r="O34"/>
  <c r="I12"/>
  <c r="J12"/>
  <c r="O27"/>
  <c r="O41"/>
  <c r="K20"/>
  <c r="Q15"/>
  <c r="L15"/>
  <c r="M15"/>
  <c r="Q18"/>
  <c r="L18"/>
  <c r="M18"/>
  <c r="Q14"/>
  <c r="L14"/>
  <c r="M14"/>
  <c r="L33"/>
  <c r="Q33"/>
  <c r="L19"/>
  <c r="Q19"/>
  <c r="Q13"/>
  <c r="L13"/>
  <c r="M13"/>
  <c r="O12"/>
  <c r="K12"/>
  <c r="Q38"/>
  <c r="L38"/>
  <c r="Q20"/>
  <c r="L20"/>
  <c r="I43"/>
  <c r="J43"/>
  <c r="Q31"/>
  <c r="L31"/>
  <c r="Q16"/>
  <c r="L16"/>
  <c r="M16"/>
  <c r="O11"/>
  <c r="K11"/>
  <c r="Q21"/>
  <c r="L21"/>
  <c r="Q17"/>
  <c r="L17"/>
  <c r="M17"/>
  <c r="K43"/>
  <c r="Q11"/>
  <c r="L11"/>
  <c r="Q12"/>
  <c r="L12"/>
  <c r="M12"/>
  <c r="L43"/>
  <c r="L45"/>
  <c r="M11"/>
  <c r="M43"/>
  <c r="Q43"/>
</calcChain>
</file>

<file path=xl/sharedStrings.xml><?xml version="1.0" encoding="utf-8"?>
<sst xmlns="http://schemas.openxmlformats.org/spreadsheetml/2006/main" count="72" uniqueCount="69">
  <si>
    <r>
      <t xml:space="preserve">к протоколу заседания Комиссии по разработке территориальной программы обязательного медицинского страхования от </t>
    </r>
    <r>
      <rPr>
        <sz val="8"/>
        <rFont val="Times New Roman"/>
        <family val="1"/>
        <charset val="204"/>
      </rPr>
      <t>27.07.2021г. № 9</t>
    </r>
  </si>
  <si>
    <t>Стимулирование медицинских организаций за достижение показателей результативности деятельности за 2 квартал 2021 года</t>
  </si>
  <si>
    <t>№ п/п</t>
  </si>
  <si>
    <t>Медицинские организации, оказывающие первичную медико-санитарную помощь и имеющие прикрепленное население</t>
  </si>
  <si>
    <t>Максимально возможное  количество баллов в квартал</t>
  </si>
  <si>
    <t>Наименование показателей деятельности за 1 полугодие 2021</t>
  </si>
  <si>
    <t>Стимулирование за 2 квартал 2021</t>
  </si>
  <si>
    <t>Доля обоснованных жалоб пациентов на работу медицинской организации</t>
  </si>
  <si>
    <t xml:space="preserve">Охват  профилактическими медицинскими осмотрами несовершеннолетних </t>
  </si>
  <si>
    <t xml:space="preserve">Охват  профилактическими медицинскими осмотрами и диспансеризацией определенных групп взрослого населения </t>
  </si>
  <si>
    <t>Доля пациентов, охваченных диспансерным наблюдением из числа подлежащих</t>
  </si>
  <si>
    <t>Выполнение объемов посещений с профилактической и иными целями, подлежащих оплате в рамках подушевого финансирования</t>
  </si>
  <si>
    <t>Суммарное количество баллов по медицинской  организации</t>
  </si>
  <si>
    <t xml:space="preserve">%  баллов МО от максимально возможных баллов </t>
  </si>
  <si>
    <r>
      <t xml:space="preserve">Баллы МО – получателей вознаграждения
</t>
    </r>
    <r>
      <rPr>
        <sz val="7"/>
        <rFont val="Times New Roman"/>
        <family val="1"/>
        <charset val="204"/>
      </rPr>
      <t>(если фактически набранные баллы составляют не менее 50% от максимального количества баллов для конкретной медицинской организации)</t>
    </r>
  </si>
  <si>
    <t>МО – получатели вознаграждения, сумма в рубл</t>
  </si>
  <si>
    <t>(Sпроф/Моi)/SпрофМО</t>
  </si>
  <si>
    <t>Стимулирование за достижение показателей результативности, руб.</t>
  </si>
  <si>
    <t>по баллам</t>
  </si>
  <si>
    <t>max по позиции</t>
  </si>
  <si>
    <t>ТОГБУЗ "Бондарская ЦРБ"</t>
  </si>
  <si>
    <t>ТОГБУЗ "Жердевская ЦРБ"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</si>
  <si>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</si>
  <si>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</si>
  <si>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</si>
  <si>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</si>
  <si>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</si>
  <si>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"Моршанская ЦРБ"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</si>
  <si>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</si>
  <si>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</si>
  <si>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</si>
  <si>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</si>
  <si>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"Пичаевская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</si>
  <si>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</si>
  <si>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</si>
  <si>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</si>
  <si>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</si>
  <si>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</si>
  <si>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</si>
  <si>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</si>
  <si>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</si>
  <si>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"Уметская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</si>
  <si>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</si>
  <si>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</si>
  <si>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</si>
  <si>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</si>
  <si>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</si>
  <si>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№4 г. Тамбова"</t>
  </si>
  <si>
    <t>ТОГБУЗ "Городская клиническая больница имени Архиепископа Луки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</si>
  <si>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</si>
  <si>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</si>
  <si>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ФКУЗ "МСЧ МВД РФ по Тамбовской области"</t>
  </si>
  <si>
    <t>ИОГО</t>
  </si>
  <si>
    <t>Всего на стимулирование на 2 квартал ( руб.)</t>
  </si>
  <si>
    <t>руб</t>
  </si>
  <si>
    <t>(4 176 447+2 069 983.68=6 246 431.68  руб. )</t>
  </si>
  <si>
    <t>Сумма на стимулирование на 2 квартал ( руб.)</t>
  </si>
  <si>
    <t>(1.5% х 278 429 782 руб. = 4 176 447  руб. )</t>
  </si>
  <si>
    <t>Остаток от суммы на стимулирование на 1 квартал ( руб.)</t>
  </si>
  <si>
    <t>Стоимость 1 балла (плановая)</t>
  </si>
  <si>
    <t>6 242.82 руб.</t>
  </si>
  <si>
    <t>(4 176 447 руб ./ 669 баллов= 6 242.82 руб.)</t>
  </si>
  <si>
    <t>Заместитель директора по финансовым и экономическим вопросам</t>
  </si>
  <si>
    <t>Н.М.Ефремова</t>
  </si>
  <si>
    <t>Начальник планово-экономического отдела</t>
  </si>
  <si>
    <t>И.А.Киреева</t>
  </si>
  <si>
    <t>Начальник  отдела организации ОМС и защиты прав застрахованных</t>
  </si>
  <si>
    <t>Е.А.Ифанова</t>
  </si>
  <si>
    <t>Приложение 2</t>
  </si>
</sst>
</file>

<file path=xl/styles.xml><?xml version="1.0" encoding="utf-8"?>
<styleSheet xmlns="http://schemas.openxmlformats.org/spreadsheetml/2006/main">
  <numFmts count="1">
    <numFmt numFmtId="164" formatCode="#,##0.000"/>
  </numFmts>
  <fonts count="29">
    <font>
      <sz val="7.5"/>
      <name val="Tahoma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1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7.5"/>
      <name val="Tahom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8"/>
      <name val="Tahoma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0" fillId="0" borderId="0"/>
    <xf numFmtId="0" fontId="21" fillId="0" borderId="0"/>
    <xf numFmtId="0" fontId="22" fillId="0" borderId="0"/>
    <xf numFmtId="0" fontId="23" fillId="0" borderId="0"/>
    <xf numFmtId="0" fontId="24" fillId="0" borderId="0"/>
    <xf numFmtId="0" fontId="25" fillId="0" borderId="0"/>
    <xf numFmtId="0" fontId="26" fillId="0" borderId="0"/>
    <xf numFmtId="0" fontId="25" fillId="0" borderId="0"/>
    <xf numFmtId="0" fontId="24" fillId="0" borderId="0"/>
    <xf numFmtId="0" fontId="25" fillId="0" borderId="0"/>
    <xf numFmtId="0" fontId="27" fillId="0" borderId="0"/>
    <xf numFmtId="0" fontId="25" fillId="0" borderId="0"/>
    <xf numFmtId="0" fontId="28" fillId="0" borderId="0"/>
    <xf numFmtId="0" fontId="12" fillId="0" borderId="0"/>
  </cellStyleXfs>
  <cellXfs count="84">
    <xf numFmtId="0" fontId="0" fillId="0" borderId="0" xfId="0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2" fillId="2" borderId="0" xfId="0" applyNumberFormat="1" applyFont="1" applyFill="1"/>
    <xf numFmtId="3" fontId="4" fillId="2" borderId="0" xfId="0" applyNumberFormat="1" applyFont="1" applyFill="1"/>
    <xf numFmtId="3" fontId="5" fillId="2" borderId="0" xfId="0" applyNumberFormat="1" applyFont="1" applyFill="1"/>
    <xf numFmtId="3" fontId="6" fillId="2" borderId="0" xfId="0" applyNumberFormat="1" applyFont="1" applyFill="1"/>
    <xf numFmtId="3" fontId="1" fillId="2" borderId="0" xfId="0" applyNumberFormat="1" applyFont="1" applyFill="1" applyAlignment="1">
      <alignment horizontal="left"/>
    </xf>
    <xf numFmtId="3" fontId="7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3" fontId="8" fillId="2" borderId="0" xfId="0" applyNumberFormat="1" applyFont="1" applyFill="1" applyAlignment="1">
      <alignment horizontal="left"/>
    </xf>
    <xf numFmtId="3" fontId="9" fillId="2" borderId="0" xfId="0" applyNumberFormat="1" applyFont="1" applyFill="1" applyAlignment="1">
      <alignment vertical="center" wrapText="1"/>
    </xf>
    <xf numFmtId="3" fontId="1" fillId="2" borderId="0" xfId="0" applyNumberFormat="1" applyFont="1" applyFill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/>
    <xf numFmtId="3" fontId="3" fillId="2" borderId="3" xfId="14" applyNumberFormat="1" applyFont="1" applyFill="1" applyBorder="1" applyAlignment="1">
      <alignment wrapText="1"/>
    </xf>
    <xf numFmtId="3" fontId="13" fillId="2" borderId="3" xfId="0" applyNumberFormat="1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9" fontId="13" fillId="2" borderId="3" xfId="0" applyNumberFormat="1" applyFont="1" applyFill="1" applyBorder="1"/>
    <xf numFmtId="3" fontId="4" fillId="2" borderId="3" xfId="0" applyNumberFormat="1" applyFont="1" applyFill="1" applyBorder="1"/>
    <xf numFmtId="164" fontId="5" fillId="2" borderId="3" xfId="0" applyNumberFormat="1" applyFont="1" applyFill="1" applyBorder="1"/>
    <xf numFmtId="3" fontId="14" fillId="2" borderId="0" xfId="0" applyNumberFormat="1" applyFont="1" applyFill="1"/>
    <xf numFmtId="3" fontId="15" fillId="2" borderId="4" xfId="0" applyNumberFormat="1" applyFont="1" applyFill="1" applyBorder="1"/>
    <xf numFmtId="3" fontId="15" fillId="2" borderId="5" xfId="0" applyNumberFormat="1" applyFont="1" applyFill="1" applyBorder="1" applyAlignment="1">
      <alignment horizontal="left"/>
    </xf>
    <xf numFmtId="3" fontId="16" fillId="2" borderId="3" xfId="0" applyNumberFormat="1" applyFont="1" applyFill="1" applyBorder="1" applyAlignment="1">
      <alignment horizontal="center"/>
    </xf>
    <xf numFmtId="3" fontId="16" fillId="3" borderId="3" xfId="0" applyNumberFormat="1" applyFont="1" applyFill="1" applyBorder="1" applyAlignment="1">
      <alignment horizontal="center"/>
    </xf>
    <xf numFmtId="3" fontId="16" fillId="2" borderId="3" xfId="0" applyNumberFormat="1" applyFont="1" applyFill="1" applyBorder="1"/>
    <xf numFmtId="4" fontId="4" fillId="2" borderId="3" xfId="0" applyNumberFormat="1" applyFont="1" applyFill="1" applyBorder="1"/>
    <xf numFmtId="3" fontId="8" fillId="2" borderId="0" xfId="0" applyNumberFormat="1" applyFont="1" applyFill="1"/>
    <xf numFmtId="3" fontId="8" fillId="2" borderId="0" xfId="0" applyNumberFormat="1" applyFont="1" applyFill="1" applyBorder="1" applyAlignment="1">
      <alignment horizontal="left"/>
    </xf>
    <xf numFmtId="3" fontId="7" fillId="2" borderId="0" xfId="0" applyNumberFormat="1" applyFont="1" applyFill="1" applyBorder="1"/>
    <xf numFmtId="10" fontId="17" fillId="2" borderId="0" xfId="0" applyNumberFormat="1" applyFont="1" applyFill="1" applyBorder="1"/>
    <xf numFmtId="4" fontId="18" fillId="0" borderId="0" xfId="0" applyNumberFormat="1" applyFont="1" applyFill="1" applyAlignment="1">
      <alignment horizontal="right"/>
    </xf>
    <xf numFmtId="4" fontId="18" fillId="0" borderId="0" xfId="0" applyNumberFormat="1" applyFont="1" applyFill="1" applyAlignment="1"/>
    <xf numFmtId="3" fontId="15" fillId="0" borderId="0" xfId="0" applyNumberFormat="1" applyFont="1" applyFill="1" applyAlignment="1">
      <alignment horizontal="right"/>
    </xf>
    <xf numFmtId="3" fontId="19" fillId="0" borderId="0" xfId="0" applyNumberFormat="1" applyFont="1" applyFill="1"/>
    <xf numFmtId="4" fontId="18" fillId="0" borderId="0" xfId="0" applyNumberFormat="1" applyFont="1" applyFill="1"/>
    <xf numFmtId="3" fontId="3" fillId="0" borderId="0" xfId="0" applyNumberFormat="1" applyFont="1" applyFill="1"/>
    <xf numFmtId="4" fontId="19" fillId="0" borderId="0" xfId="0" applyNumberFormat="1" applyFont="1" applyFill="1" applyAlignment="1">
      <alignment horizontal="right"/>
    </xf>
    <xf numFmtId="4" fontId="19" fillId="0" borderId="0" xfId="0" applyNumberFormat="1" applyFont="1" applyFill="1" applyAlignment="1"/>
    <xf numFmtId="4" fontId="18" fillId="0" borderId="0" xfId="0" applyNumberFormat="1" applyFont="1" applyFill="1" applyAlignment="1">
      <alignment horizontal="center"/>
    </xf>
    <xf numFmtId="4" fontId="15" fillId="0" borderId="0" xfId="0" applyNumberFormat="1" applyFont="1" applyFill="1" applyAlignment="1">
      <alignment horizontal="right"/>
    </xf>
    <xf numFmtId="3" fontId="15" fillId="2" borderId="0" xfId="0" applyNumberFormat="1" applyFont="1" applyFill="1" applyAlignment="1">
      <alignment horizontal="right"/>
    </xf>
    <xf numFmtId="4" fontId="18" fillId="2" borderId="0" xfId="0" applyNumberFormat="1" applyFont="1" applyFill="1" applyAlignment="1">
      <alignment horizontal="center"/>
    </xf>
    <xf numFmtId="3" fontId="19" fillId="2" borderId="0" xfId="0" applyNumberFormat="1" applyFont="1" applyFill="1"/>
    <xf numFmtId="4" fontId="18" fillId="2" borderId="0" xfId="0" applyNumberFormat="1" applyFont="1" applyFill="1"/>
    <xf numFmtId="3" fontId="3" fillId="2" borderId="0" xfId="0" applyNumberFormat="1" applyFont="1" applyFill="1"/>
    <xf numFmtId="3" fontId="10" fillId="2" borderId="0" xfId="0" applyNumberFormat="1" applyFont="1" applyFill="1" applyAlignment="1"/>
    <xf numFmtId="4" fontId="10" fillId="2" borderId="0" xfId="0" applyNumberFormat="1" applyFont="1" applyFill="1" applyAlignment="1"/>
    <xf numFmtId="3" fontId="5" fillId="2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4" fontId="18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left" wrapText="1"/>
    </xf>
    <xf numFmtId="4" fontId="18" fillId="0" borderId="0" xfId="0" applyNumberFormat="1" applyFont="1" applyFill="1" applyAlignment="1">
      <alignment horizont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3" borderId="6" xfId="0" applyNumberFormat="1" applyFont="1" applyFill="1" applyBorder="1" applyAlignment="1">
      <alignment horizontal="center" vertical="center" wrapText="1"/>
    </xf>
    <xf numFmtId="3" fontId="10" fillId="3" borderId="7" xfId="0" applyNumberFormat="1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3" fontId="9" fillId="3" borderId="6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Alignment="1">
      <alignment horizontal="left"/>
    </xf>
    <xf numFmtId="3" fontId="2" fillId="3" borderId="6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horizontal="left"/>
    </xf>
    <xf numFmtId="3" fontId="1" fillId="2" borderId="0" xfId="0" applyNumberFormat="1" applyFont="1" applyFill="1" applyAlignment="1">
      <alignment horizontal="left" wrapText="1"/>
    </xf>
    <xf numFmtId="3" fontId="4" fillId="2" borderId="0" xfId="0" applyNumberFormat="1" applyFont="1" applyFill="1" applyAlignment="1">
      <alignment horizontal="center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</cellXfs>
  <cellStyles count="15">
    <cellStyle name="Excel Built-in Excel Built-in Excel Built-in Excel Built-in Excel Built-in Excel Built-in Normal" xfId="1"/>
    <cellStyle name="Excel Built-in Explanatory Text" xfId="2"/>
    <cellStyle name="Excel Built-in Normal" xfId="3"/>
    <cellStyle name="Normal_КСГ" xfId="4"/>
    <cellStyle name="Обычный" xfId="0" builtinId="0"/>
    <cellStyle name="Обычный 2" xfId="5"/>
    <cellStyle name="Обычный 2 2" xfId="6"/>
    <cellStyle name="Обычный 2_Копия Расшифровка групп КС 2021" xfId="7"/>
    <cellStyle name="Обычный 3" xfId="8"/>
    <cellStyle name="Обычный 3 2" xfId="9"/>
    <cellStyle name="Обычный 3_! ИТОГ  2020------" xfId="10"/>
    <cellStyle name="Обычный 4" xfId="11"/>
    <cellStyle name="Обычный 5" xfId="12"/>
    <cellStyle name="Обычный 6" xfId="13"/>
    <cellStyle name="Обычный_Кр_стац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8"/>
  </sheetPr>
  <dimension ref="A1:Q54"/>
  <sheetViews>
    <sheetView tabSelected="1" view="pageBreakPreview" zoomScale="8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U31" sqref="U31"/>
    </sheetView>
  </sheetViews>
  <sheetFormatPr defaultColWidth="9.5703125" defaultRowHeight="10.199999999999999"/>
  <cols>
    <col min="1" max="1" width="7" style="1" customWidth="1"/>
    <col min="2" max="2" width="73.42578125" style="2" customWidth="1"/>
    <col min="3" max="3" width="27.85546875" style="3" customWidth="1"/>
    <col min="4" max="4" width="26.42578125" style="3" customWidth="1"/>
    <col min="5" max="5" width="27.85546875" style="3" customWidth="1"/>
    <col min="6" max="6" width="27.85546875" style="1" customWidth="1"/>
    <col min="7" max="7" width="21.5703125" style="3" customWidth="1"/>
    <col min="8" max="8" width="26.140625" style="3" customWidth="1"/>
    <col min="9" max="9" width="18.85546875" style="3" customWidth="1"/>
    <col min="10" max="10" width="16.85546875" style="3" customWidth="1"/>
    <col min="11" max="11" width="27.85546875" style="1" customWidth="1"/>
    <col min="12" max="13" width="18.140625" style="1" hidden="1" customWidth="1"/>
    <col min="14" max="14" width="14.5703125" style="1" customWidth="1"/>
    <col min="15" max="15" width="23.42578125" style="1" customWidth="1"/>
    <col min="16" max="16" width="1.5703125" style="1" customWidth="1"/>
    <col min="17" max="17" width="14" style="1" customWidth="1"/>
    <col min="18" max="16384" width="9.5703125" style="1"/>
  </cols>
  <sheetData>
    <row r="1" spans="1:17" ht="12.75" customHeight="1">
      <c r="K1" s="74" t="s">
        <v>68</v>
      </c>
      <c r="L1" s="74"/>
      <c r="M1" s="74"/>
      <c r="N1" s="74"/>
      <c r="O1" s="74"/>
    </row>
    <row r="2" spans="1:17" ht="37.5" customHeight="1">
      <c r="K2" s="75" t="s">
        <v>0</v>
      </c>
      <c r="L2" s="75"/>
      <c r="M2" s="75"/>
      <c r="N2" s="75"/>
      <c r="O2" s="75"/>
    </row>
    <row r="3" spans="1:17" s="5" customFormat="1" ht="54" customHeight="1">
      <c r="A3" s="4"/>
      <c r="B3" s="76" t="s">
        <v>1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7" ht="8.25" hidden="1" customHeight="1">
      <c r="A4" s="6"/>
    </row>
    <row r="5" spans="1:17" ht="12" hidden="1" customHeight="1">
      <c r="B5" s="7"/>
      <c r="C5" s="8"/>
      <c r="E5" s="9"/>
    </row>
    <row r="6" spans="1:17" ht="1.5" customHeight="1">
      <c r="B6" s="10"/>
      <c r="C6" s="8"/>
    </row>
    <row r="7" spans="1:17" s="11" customFormat="1" ht="17.25" customHeight="1">
      <c r="A7" s="77" t="s">
        <v>2</v>
      </c>
      <c r="B7" s="77" t="s">
        <v>3</v>
      </c>
      <c r="C7" s="80" t="s">
        <v>4</v>
      </c>
      <c r="D7" s="81" t="s">
        <v>5</v>
      </c>
      <c r="E7" s="82"/>
      <c r="F7" s="82"/>
      <c r="G7" s="82"/>
      <c r="H7" s="82"/>
      <c r="I7" s="82"/>
      <c r="J7" s="81" t="s">
        <v>6</v>
      </c>
      <c r="K7" s="82"/>
      <c r="L7" s="82"/>
      <c r="M7" s="82"/>
      <c r="N7" s="82"/>
      <c r="O7" s="83"/>
    </row>
    <row r="8" spans="1:17" s="12" customFormat="1" ht="21" customHeight="1">
      <c r="A8" s="78"/>
      <c r="B8" s="78"/>
      <c r="C8" s="80"/>
      <c r="D8" s="70" t="s">
        <v>7</v>
      </c>
      <c r="E8" s="68" t="s">
        <v>8</v>
      </c>
      <c r="F8" s="68" t="s">
        <v>9</v>
      </c>
      <c r="G8" s="70" t="s">
        <v>10</v>
      </c>
      <c r="H8" s="68" t="s">
        <v>11</v>
      </c>
      <c r="I8" s="59" t="s">
        <v>12</v>
      </c>
      <c r="J8" s="62" t="s">
        <v>13</v>
      </c>
      <c r="K8" s="65" t="s">
        <v>14</v>
      </c>
      <c r="L8" s="72" t="s">
        <v>15</v>
      </c>
      <c r="M8" s="72" t="s">
        <v>15</v>
      </c>
      <c r="N8" s="72" t="s">
        <v>16</v>
      </c>
      <c r="O8" s="72" t="s">
        <v>17</v>
      </c>
    </row>
    <row r="9" spans="1:17" s="12" customFormat="1" ht="68.25" customHeight="1">
      <c r="A9" s="78"/>
      <c r="B9" s="78"/>
      <c r="C9" s="80"/>
      <c r="D9" s="71"/>
      <c r="E9" s="69"/>
      <c r="F9" s="69"/>
      <c r="G9" s="71"/>
      <c r="H9" s="69"/>
      <c r="I9" s="60"/>
      <c r="J9" s="63"/>
      <c r="K9" s="66"/>
      <c r="L9" s="73"/>
      <c r="M9" s="73"/>
      <c r="N9" s="73"/>
      <c r="O9" s="73"/>
      <c r="Q9" s="12" t="s">
        <v>18</v>
      </c>
    </row>
    <row r="10" spans="1:17" s="12" customFormat="1" ht="31.5" hidden="1" customHeight="1">
      <c r="A10" s="79"/>
      <c r="B10" s="79"/>
      <c r="C10" s="13" t="s">
        <v>19</v>
      </c>
      <c r="D10" s="14">
        <v>2</v>
      </c>
      <c r="E10" s="15">
        <v>5</v>
      </c>
      <c r="F10" s="15">
        <v>5</v>
      </c>
      <c r="G10" s="15">
        <v>5</v>
      </c>
      <c r="H10" s="15">
        <v>5</v>
      </c>
      <c r="I10" s="61"/>
      <c r="J10" s="64"/>
      <c r="K10" s="16"/>
      <c r="L10" s="17"/>
      <c r="M10" s="17"/>
      <c r="N10" s="17"/>
      <c r="O10" s="17"/>
    </row>
    <row r="11" spans="1:17" s="26" customFormat="1" ht="18">
      <c r="A11" s="18">
        <v>1</v>
      </c>
      <c r="B11" s="19" t="s">
        <v>20</v>
      </c>
      <c r="C11" s="20">
        <v>22</v>
      </c>
      <c r="D11" s="20">
        <v>2</v>
      </c>
      <c r="E11" s="20">
        <v>0</v>
      </c>
      <c r="F11" s="21">
        <v>0</v>
      </c>
      <c r="G11" s="20">
        <v>0</v>
      </c>
      <c r="H11" s="20">
        <v>0</v>
      </c>
      <c r="I11" s="22">
        <f t="shared" ref="I11:I42" si="0">SUM(D11:H11)</f>
        <v>2</v>
      </c>
      <c r="J11" s="23">
        <f t="shared" ref="J11:J43" si="1">ROUND(I11/C11,2)</f>
        <v>0.09</v>
      </c>
      <c r="K11" s="21">
        <f t="shared" ref="K11:K42" si="2">IF(J11&gt;=0.5,I11,0)</f>
        <v>0</v>
      </c>
      <c r="L11" s="24">
        <f>K11*$K$45</f>
        <v>0</v>
      </c>
      <c r="M11" s="24">
        <f>L11*$K$45</f>
        <v>0</v>
      </c>
      <c r="N11" s="25">
        <v>1.2E-2</v>
      </c>
      <c r="O11" s="32">
        <f t="shared" ref="O11:O42" si="3">IF(J11&gt;=0.5,($C$45*N11*J11),0)</f>
        <v>0</v>
      </c>
      <c r="Q11" s="26">
        <f t="shared" ref="Q11:Q42" si="4">K11*6242.82</f>
        <v>0</v>
      </c>
    </row>
    <row r="12" spans="1:17" s="26" customFormat="1" ht="18">
      <c r="A12" s="18">
        <f t="shared" ref="A12:A42" si="5">A11+1</f>
        <v>2</v>
      </c>
      <c r="B12" s="19" t="s">
        <v>21</v>
      </c>
      <c r="C12" s="20">
        <v>22</v>
      </c>
      <c r="D12" s="20">
        <v>2</v>
      </c>
      <c r="E12" s="20">
        <v>1</v>
      </c>
      <c r="F12" s="21">
        <v>0</v>
      </c>
      <c r="G12" s="20">
        <v>0</v>
      </c>
      <c r="H12" s="20">
        <v>5</v>
      </c>
      <c r="I12" s="22">
        <f t="shared" si="0"/>
        <v>8</v>
      </c>
      <c r="J12" s="23">
        <f t="shared" si="1"/>
        <v>0.36</v>
      </c>
      <c r="K12" s="21">
        <f t="shared" si="2"/>
        <v>0</v>
      </c>
      <c r="L12" s="24">
        <f>K12*$K$45</f>
        <v>0</v>
      </c>
      <c r="M12" s="24">
        <f>K12*$C$45</f>
        <v>0</v>
      </c>
      <c r="N12" s="25">
        <v>2.5999999999999999E-2</v>
      </c>
      <c r="O12" s="32">
        <f t="shared" si="3"/>
        <v>0</v>
      </c>
      <c r="Q12" s="26">
        <f t="shared" si="4"/>
        <v>0</v>
      </c>
    </row>
    <row r="13" spans="1:17" s="26" customFormat="1" ht="18">
      <c r="A13" s="18">
        <f t="shared" si="5"/>
        <v>3</v>
      </c>
      <c r="B13" s="19" t="s">
        <v>22</v>
      </c>
      <c r="C13" s="20">
        <v>22</v>
      </c>
      <c r="D13" s="20">
        <v>2</v>
      </c>
      <c r="E13" s="20">
        <v>0</v>
      </c>
      <c r="F13" s="21">
        <v>0</v>
      </c>
      <c r="G13" s="20">
        <v>0</v>
      </c>
      <c r="H13" s="20">
        <v>0</v>
      </c>
      <c r="I13" s="22">
        <f t="shared" si="0"/>
        <v>2</v>
      </c>
      <c r="J13" s="23">
        <f t="shared" si="1"/>
        <v>0.09</v>
      </c>
      <c r="K13" s="21">
        <f t="shared" si="2"/>
        <v>0</v>
      </c>
      <c r="L13" s="24">
        <f t="shared" ref="L13:M18" si="6">IF(K13&gt;=0.5,J13,0)</f>
        <v>0</v>
      </c>
      <c r="M13" s="24">
        <f t="shared" si="6"/>
        <v>0</v>
      </c>
      <c r="N13" s="25">
        <v>1.6E-2</v>
      </c>
      <c r="O13" s="32">
        <f t="shared" si="3"/>
        <v>0</v>
      </c>
      <c r="Q13" s="26">
        <f t="shared" si="4"/>
        <v>0</v>
      </c>
    </row>
    <row r="14" spans="1:17" s="26" customFormat="1" ht="18">
      <c r="A14" s="18">
        <f t="shared" si="5"/>
        <v>4</v>
      </c>
      <c r="B14" s="19" t="s">
        <v>23</v>
      </c>
      <c r="C14" s="20">
        <v>22</v>
      </c>
      <c r="D14" s="20">
        <v>2</v>
      </c>
      <c r="E14" s="20">
        <v>0</v>
      </c>
      <c r="F14" s="21">
        <v>0</v>
      </c>
      <c r="G14" s="20">
        <v>0</v>
      </c>
      <c r="H14" s="20">
        <v>5</v>
      </c>
      <c r="I14" s="22">
        <f t="shared" si="0"/>
        <v>7</v>
      </c>
      <c r="J14" s="23">
        <f t="shared" si="1"/>
        <v>0.32</v>
      </c>
      <c r="K14" s="21">
        <f t="shared" si="2"/>
        <v>0</v>
      </c>
      <c r="L14" s="24">
        <f t="shared" si="6"/>
        <v>0</v>
      </c>
      <c r="M14" s="24">
        <f t="shared" si="6"/>
        <v>0</v>
      </c>
      <c r="N14" s="25">
        <v>1.7999999999999999E-2</v>
      </c>
      <c r="O14" s="32">
        <f t="shared" si="3"/>
        <v>0</v>
      </c>
      <c r="Q14" s="26">
        <f t="shared" si="4"/>
        <v>0</v>
      </c>
    </row>
    <row r="15" spans="1:17" s="26" customFormat="1" ht="18">
      <c r="A15" s="18">
        <f t="shared" si="5"/>
        <v>5</v>
      </c>
      <c r="B15" s="19" t="s">
        <v>24</v>
      </c>
      <c r="C15" s="20">
        <v>22</v>
      </c>
      <c r="D15" s="20">
        <v>2</v>
      </c>
      <c r="E15" s="20">
        <v>3</v>
      </c>
      <c r="F15" s="21">
        <v>0</v>
      </c>
      <c r="G15" s="20">
        <v>0</v>
      </c>
      <c r="H15" s="20">
        <v>0</v>
      </c>
      <c r="I15" s="22">
        <f t="shared" si="0"/>
        <v>5</v>
      </c>
      <c r="J15" s="23">
        <f t="shared" si="1"/>
        <v>0.23</v>
      </c>
      <c r="K15" s="21">
        <f t="shared" si="2"/>
        <v>0</v>
      </c>
      <c r="L15" s="24">
        <f t="shared" si="6"/>
        <v>0</v>
      </c>
      <c r="M15" s="24">
        <f t="shared" si="6"/>
        <v>0</v>
      </c>
      <c r="N15" s="25">
        <v>4.2000000000000003E-2</v>
      </c>
      <c r="O15" s="32">
        <f t="shared" si="3"/>
        <v>0</v>
      </c>
      <c r="Q15" s="26">
        <f t="shared" si="4"/>
        <v>0</v>
      </c>
    </row>
    <row r="16" spans="1:17" s="26" customFormat="1" ht="18">
      <c r="A16" s="18">
        <f t="shared" si="5"/>
        <v>6</v>
      </c>
      <c r="B16" s="19" t="s">
        <v>25</v>
      </c>
      <c r="C16" s="20">
        <v>22</v>
      </c>
      <c r="D16" s="20">
        <v>2</v>
      </c>
      <c r="E16" s="20">
        <v>5</v>
      </c>
      <c r="F16" s="21">
        <v>0</v>
      </c>
      <c r="G16" s="20">
        <v>0</v>
      </c>
      <c r="H16" s="20">
        <v>0</v>
      </c>
      <c r="I16" s="22">
        <f t="shared" si="0"/>
        <v>7</v>
      </c>
      <c r="J16" s="23">
        <f t="shared" si="1"/>
        <v>0.32</v>
      </c>
      <c r="K16" s="21">
        <f t="shared" si="2"/>
        <v>0</v>
      </c>
      <c r="L16" s="24">
        <f t="shared" si="6"/>
        <v>0</v>
      </c>
      <c r="M16" s="24">
        <f t="shared" si="6"/>
        <v>0</v>
      </c>
      <c r="N16" s="25">
        <v>2.7E-2</v>
      </c>
      <c r="O16" s="32">
        <f t="shared" si="3"/>
        <v>0</v>
      </c>
      <c r="Q16" s="26">
        <f t="shared" si="4"/>
        <v>0</v>
      </c>
    </row>
    <row r="17" spans="1:17" s="26" customFormat="1" ht="18">
      <c r="A17" s="18">
        <f t="shared" si="5"/>
        <v>7</v>
      </c>
      <c r="B17" s="19" t="s">
        <v>26</v>
      </c>
      <c r="C17" s="20">
        <v>22</v>
      </c>
      <c r="D17" s="20">
        <v>2</v>
      </c>
      <c r="E17" s="20">
        <v>0</v>
      </c>
      <c r="F17" s="21">
        <v>0</v>
      </c>
      <c r="G17" s="20">
        <v>0</v>
      </c>
      <c r="H17" s="20">
        <v>0</v>
      </c>
      <c r="I17" s="22">
        <f t="shared" si="0"/>
        <v>2</v>
      </c>
      <c r="J17" s="23">
        <f t="shared" si="1"/>
        <v>0.09</v>
      </c>
      <c r="K17" s="21">
        <f t="shared" si="2"/>
        <v>0</v>
      </c>
      <c r="L17" s="24">
        <f t="shared" si="6"/>
        <v>0</v>
      </c>
      <c r="M17" s="24">
        <f t="shared" si="6"/>
        <v>0</v>
      </c>
      <c r="N17" s="25">
        <v>1.4999999999999999E-2</v>
      </c>
      <c r="O17" s="32">
        <f t="shared" si="3"/>
        <v>0</v>
      </c>
      <c r="Q17" s="26">
        <f t="shared" si="4"/>
        <v>0</v>
      </c>
    </row>
    <row r="18" spans="1:17" s="26" customFormat="1" ht="18">
      <c r="A18" s="18">
        <f t="shared" si="5"/>
        <v>8</v>
      </c>
      <c r="B18" s="19" t="s">
        <v>27</v>
      </c>
      <c r="C18" s="20">
        <v>22</v>
      </c>
      <c r="D18" s="20">
        <v>0</v>
      </c>
      <c r="E18" s="20">
        <v>0</v>
      </c>
      <c r="F18" s="21">
        <v>0</v>
      </c>
      <c r="G18" s="20">
        <v>0</v>
      </c>
      <c r="H18" s="20">
        <v>5</v>
      </c>
      <c r="I18" s="22">
        <f t="shared" si="0"/>
        <v>5</v>
      </c>
      <c r="J18" s="23">
        <f t="shared" si="1"/>
        <v>0.23</v>
      </c>
      <c r="K18" s="21">
        <f t="shared" si="2"/>
        <v>0</v>
      </c>
      <c r="L18" s="24">
        <f t="shared" si="6"/>
        <v>0</v>
      </c>
      <c r="M18" s="24">
        <f t="shared" si="6"/>
        <v>0</v>
      </c>
      <c r="N18" s="25">
        <v>6.5000000000000002E-2</v>
      </c>
      <c r="O18" s="32">
        <f t="shared" si="3"/>
        <v>0</v>
      </c>
      <c r="Q18" s="26">
        <f t="shared" si="4"/>
        <v>0</v>
      </c>
    </row>
    <row r="19" spans="1:17" s="26" customFormat="1" ht="15" customHeight="1">
      <c r="A19" s="18">
        <f t="shared" si="5"/>
        <v>9</v>
      </c>
      <c r="B19" s="19" t="s">
        <v>28</v>
      </c>
      <c r="C19" s="20">
        <v>22</v>
      </c>
      <c r="D19" s="20">
        <v>2</v>
      </c>
      <c r="E19" s="20">
        <v>1</v>
      </c>
      <c r="F19" s="21">
        <v>0</v>
      </c>
      <c r="G19" s="20">
        <v>0</v>
      </c>
      <c r="H19" s="20">
        <v>0</v>
      </c>
      <c r="I19" s="22">
        <f t="shared" si="0"/>
        <v>3</v>
      </c>
      <c r="J19" s="23">
        <f t="shared" si="1"/>
        <v>0.14000000000000001</v>
      </c>
      <c r="K19" s="21">
        <f t="shared" si="2"/>
        <v>0</v>
      </c>
      <c r="L19" s="24">
        <f>K19*$K$45</f>
        <v>0</v>
      </c>
      <c r="M19" s="24">
        <v>0</v>
      </c>
      <c r="N19" s="25">
        <v>1.2E-2</v>
      </c>
      <c r="O19" s="32">
        <f t="shared" si="3"/>
        <v>0</v>
      </c>
      <c r="Q19" s="26">
        <f t="shared" si="4"/>
        <v>0</v>
      </c>
    </row>
    <row r="20" spans="1:17" s="26" customFormat="1" ht="18">
      <c r="A20" s="18">
        <f t="shared" si="5"/>
        <v>10</v>
      </c>
      <c r="B20" s="19" t="s">
        <v>29</v>
      </c>
      <c r="C20" s="20">
        <v>22</v>
      </c>
      <c r="D20" s="20">
        <v>2</v>
      </c>
      <c r="E20" s="20">
        <v>0</v>
      </c>
      <c r="F20" s="21">
        <v>0</v>
      </c>
      <c r="G20" s="20">
        <v>0</v>
      </c>
      <c r="H20" s="20">
        <v>5</v>
      </c>
      <c r="I20" s="22">
        <f t="shared" si="0"/>
        <v>7</v>
      </c>
      <c r="J20" s="23">
        <f t="shared" si="1"/>
        <v>0.32</v>
      </c>
      <c r="K20" s="21">
        <f t="shared" si="2"/>
        <v>0</v>
      </c>
      <c r="L20" s="24">
        <f>K20*$K$45</f>
        <v>0</v>
      </c>
      <c r="M20" s="24">
        <v>41607.72</v>
      </c>
      <c r="N20" s="25">
        <v>1.4999999999999999E-2</v>
      </c>
      <c r="O20" s="32">
        <f t="shared" si="3"/>
        <v>0</v>
      </c>
      <c r="Q20" s="26">
        <f t="shared" si="4"/>
        <v>0</v>
      </c>
    </row>
    <row r="21" spans="1:17" s="26" customFormat="1" ht="18">
      <c r="A21" s="18">
        <f t="shared" si="5"/>
        <v>11</v>
      </c>
      <c r="B21" s="19" t="s">
        <v>30</v>
      </c>
      <c r="C21" s="20">
        <v>22</v>
      </c>
      <c r="D21" s="20">
        <v>2</v>
      </c>
      <c r="E21" s="20">
        <v>3</v>
      </c>
      <c r="F21" s="21">
        <v>5</v>
      </c>
      <c r="G21" s="20">
        <v>0</v>
      </c>
      <c r="H21" s="20">
        <v>5</v>
      </c>
      <c r="I21" s="22">
        <f t="shared" si="0"/>
        <v>15</v>
      </c>
      <c r="J21" s="23">
        <f t="shared" si="1"/>
        <v>0.68</v>
      </c>
      <c r="K21" s="21">
        <f t="shared" si="2"/>
        <v>15</v>
      </c>
      <c r="L21" s="24">
        <f>K21*$K$45</f>
        <v>0</v>
      </c>
      <c r="M21" s="24">
        <v>41607.72</v>
      </c>
      <c r="N21" s="25">
        <v>2.8000000000000001E-2</v>
      </c>
      <c r="O21" s="32">
        <f t="shared" si="3"/>
        <v>118932.04014720001</v>
      </c>
      <c r="Q21" s="26">
        <f t="shared" si="4"/>
        <v>93642.299999999988</v>
      </c>
    </row>
    <row r="22" spans="1:17" s="26" customFormat="1" ht="18">
      <c r="A22" s="18">
        <f t="shared" si="5"/>
        <v>12</v>
      </c>
      <c r="B22" s="19" t="s">
        <v>31</v>
      </c>
      <c r="C22" s="20">
        <v>22</v>
      </c>
      <c r="D22" s="20">
        <v>2</v>
      </c>
      <c r="E22" s="20">
        <v>1</v>
      </c>
      <c r="F22" s="21">
        <v>0</v>
      </c>
      <c r="G22" s="20">
        <v>0</v>
      </c>
      <c r="H22" s="20">
        <v>1</v>
      </c>
      <c r="I22" s="22">
        <f t="shared" si="0"/>
        <v>4</v>
      </c>
      <c r="J22" s="23">
        <f t="shared" si="1"/>
        <v>0.18</v>
      </c>
      <c r="K22" s="21">
        <f t="shared" si="2"/>
        <v>0</v>
      </c>
      <c r="L22" s="24"/>
      <c r="M22" s="24"/>
      <c r="N22" s="25">
        <v>1.4999999999999999E-2</v>
      </c>
      <c r="O22" s="32">
        <f t="shared" si="3"/>
        <v>0</v>
      </c>
      <c r="Q22" s="26">
        <f t="shared" si="4"/>
        <v>0</v>
      </c>
    </row>
    <row r="23" spans="1:17" s="26" customFormat="1" ht="18">
      <c r="A23" s="18">
        <f t="shared" si="5"/>
        <v>13</v>
      </c>
      <c r="B23" s="19" t="s">
        <v>32</v>
      </c>
      <c r="C23" s="20">
        <v>22</v>
      </c>
      <c r="D23" s="20">
        <v>2</v>
      </c>
      <c r="E23" s="20">
        <v>1</v>
      </c>
      <c r="F23" s="21">
        <v>0</v>
      </c>
      <c r="G23" s="20">
        <v>0</v>
      </c>
      <c r="H23" s="20">
        <v>5</v>
      </c>
      <c r="I23" s="22">
        <f t="shared" si="0"/>
        <v>8</v>
      </c>
      <c r="J23" s="23">
        <f t="shared" si="1"/>
        <v>0.36</v>
      </c>
      <c r="K23" s="21">
        <f t="shared" si="2"/>
        <v>0</v>
      </c>
      <c r="L23" s="24"/>
      <c r="M23" s="24"/>
      <c r="N23" s="25">
        <v>1.0999999999999999E-2</v>
      </c>
      <c r="O23" s="32">
        <f t="shared" si="3"/>
        <v>0</v>
      </c>
      <c r="Q23" s="26">
        <f t="shared" si="4"/>
        <v>0</v>
      </c>
    </row>
    <row r="24" spans="1:17" s="26" customFormat="1" ht="18">
      <c r="A24" s="18">
        <f t="shared" si="5"/>
        <v>14</v>
      </c>
      <c r="B24" s="19" t="s">
        <v>33</v>
      </c>
      <c r="C24" s="20">
        <v>22</v>
      </c>
      <c r="D24" s="20">
        <v>2</v>
      </c>
      <c r="E24" s="20">
        <v>5</v>
      </c>
      <c r="F24" s="21">
        <v>5</v>
      </c>
      <c r="G24" s="20">
        <v>0</v>
      </c>
      <c r="H24" s="20">
        <v>5</v>
      </c>
      <c r="I24" s="22">
        <f t="shared" si="0"/>
        <v>17</v>
      </c>
      <c r="J24" s="23">
        <f t="shared" si="1"/>
        <v>0.77</v>
      </c>
      <c r="K24" s="21">
        <f t="shared" si="2"/>
        <v>17</v>
      </c>
      <c r="L24" s="24"/>
      <c r="M24" s="24"/>
      <c r="N24" s="25">
        <v>6.8000000000000005E-2</v>
      </c>
      <c r="O24" s="32">
        <f t="shared" si="3"/>
        <v>327063.11040479998</v>
      </c>
      <c r="Q24" s="26">
        <f t="shared" si="4"/>
        <v>106127.94</v>
      </c>
    </row>
    <row r="25" spans="1:17" s="26" customFormat="1" ht="18">
      <c r="A25" s="18">
        <f t="shared" si="5"/>
        <v>15</v>
      </c>
      <c r="B25" s="19" t="s">
        <v>34</v>
      </c>
      <c r="C25" s="20">
        <v>22</v>
      </c>
      <c r="D25" s="20">
        <v>2</v>
      </c>
      <c r="E25" s="20">
        <v>0</v>
      </c>
      <c r="F25" s="21">
        <v>0</v>
      </c>
      <c r="G25" s="20">
        <v>0</v>
      </c>
      <c r="H25" s="20">
        <v>0</v>
      </c>
      <c r="I25" s="22">
        <f t="shared" si="0"/>
        <v>2</v>
      </c>
      <c r="J25" s="23">
        <f t="shared" si="1"/>
        <v>0.09</v>
      </c>
      <c r="K25" s="21">
        <f t="shared" si="2"/>
        <v>0</v>
      </c>
      <c r="L25" s="24"/>
      <c r="M25" s="24"/>
      <c r="N25" s="25">
        <v>1.2E-2</v>
      </c>
      <c r="O25" s="32">
        <f t="shared" si="3"/>
        <v>0</v>
      </c>
      <c r="Q25" s="26">
        <f t="shared" si="4"/>
        <v>0</v>
      </c>
    </row>
    <row r="26" spans="1:17" s="26" customFormat="1" ht="18">
      <c r="A26" s="18">
        <f t="shared" si="5"/>
        <v>16</v>
      </c>
      <c r="B26" s="19" t="s">
        <v>35</v>
      </c>
      <c r="C26" s="20">
        <v>22</v>
      </c>
      <c r="D26" s="20">
        <v>2</v>
      </c>
      <c r="E26" s="20">
        <v>0</v>
      </c>
      <c r="F26" s="21">
        <v>0</v>
      </c>
      <c r="G26" s="20">
        <v>0</v>
      </c>
      <c r="H26" s="20">
        <v>0</v>
      </c>
      <c r="I26" s="22">
        <f t="shared" si="0"/>
        <v>2</v>
      </c>
      <c r="J26" s="23">
        <f t="shared" si="1"/>
        <v>0.09</v>
      </c>
      <c r="K26" s="21">
        <f t="shared" si="2"/>
        <v>0</v>
      </c>
      <c r="L26" s="24"/>
      <c r="M26" s="24"/>
      <c r="N26" s="25">
        <v>1.4999999999999999E-2</v>
      </c>
      <c r="O26" s="32">
        <f t="shared" si="3"/>
        <v>0</v>
      </c>
      <c r="Q26" s="26">
        <f t="shared" si="4"/>
        <v>0</v>
      </c>
    </row>
    <row r="27" spans="1:17" s="26" customFormat="1" ht="18">
      <c r="A27" s="18">
        <f t="shared" si="5"/>
        <v>17</v>
      </c>
      <c r="B27" s="19" t="s">
        <v>36</v>
      </c>
      <c r="C27" s="20">
        <v>22</v>
      </c>
      <c r="D27" s="20">
        <v>0</v>
      </c>
      <c r="E27" s="20">
        <v>0</v>
      </c>
      <c r="F27" s="21">
        <v>0</v>
      </c>
      <c r="G27" s="20">
        <v>0</v>
      </c>
      <c r="H27" s="20">
        <v>3</v>
      </c>
      <c r="I27" s="22">
        <f t="shared" si="0"/>
        <v>3</v>
      </c>
      <c r="J27" s="23">
        <f t="shared" si="1"/>
        <v>0.14000000000000001</v>
      </c>
      <c r="K27" s="21">
        <f t="shared" si="2"/>
        <v>0</v>
      </c>
      <c r="L27" s="24"/>
      <c r="M27" s="24"/>
      <c r="N27" s="25">
        <v>2.5000000000000001E-2</v>
      </c>
      <c r="O27" s="32">
        <f t="shared" si="3"/>
        <v>0</v>
      </c>
      <c r="Q27" s="26">
        <f t="shared" si="4"/>
        <v>0</v>
      </c>
    </row>
    <row r="28" spans="1:17" s="26" customFormat="1" ht="18">
      <c r="A28" s="18">
        <f t="shared" si="5"/>
        <v>18</v>
      </c>
      <c r="B28" s="19" t="s">
        <v>37</v>
      </c>
      <c r="C28" s="20">
        <v>22</v>
      </c>
      <c r="D28" s="20">
        <v>2</v>
      </c>
      <c r="E28" s="20">
        <v>3</v>
      </c>
      <c r="F28" s="21">
        <v>5</v>
      </c>
      <c r="G28" s="20">
        <v>0</v>
      </c>
      <c r="H28" s="20">
        <v>5</v>
      </c>
      <c r="I28" s="22">
        <f t="shared" si="0"/>
        <v>15</v>
      </c>
      <c r="J28" s="23">
        <f t="shared" si="1"/>
        <v>0.68</v>
      </c>
      <c r="K28" s="21">
        <f t="shared" si="2"/>
        <v>15</v>
      </c>
      <c r="L28" s="24"/>
      <c r="M28" s="24"/>
      <c r="N28" s="25">
        <v>1.2999999999999999E-2</v>
      </c>
      <c r="O28" s="32">
        <f t="shared" si="3"/>
        <v>55218.4472112</v>
      </c>
      <c r="Q28" s="26">
        <f t="shared" si="4"/>
        <v>93642.299999999988</v>
      </c>
    </row>
    <row r="29" spans="1:17" s="26" customFormat="1" ht="18">
      <c r="A29" s="18">
        <f t="shared" si="5"/>
        <v>19</v>
      </c>
      <c r="B29" s="19" t="s">
        <v>38</v>
      </c>
      <c r="C29" s="20">
        <v>22</v>
      </c>
      <c r="D29" s="20">
        <v>2</v>
      </c>
      <c r="E29" s="20">
        <v>0</v>
      </c>
      <c r="F29" s="21">
        <v>0</v>
      </c>
      <c r="G29" s="20">
        <v>0</v>
      </c>
      <c r="H29" s="20">
        <v>0</v>
      </c>
      <c r="I29" s="22">
        <f t="shared" si="0"/>
        <v>2</v>
      </c>
      <c r="J29" s="23">
        <f t="shared" si="1"/>
        <v>0.09</v>
      </c>
      <c r="K29" s="21">
        <f t="shared" si="2"/>
        <v>0</v>
      </c>
      <c r="L29" s="24"/>
      <c r="M29" s="24"/>
      <c r="N29" s="25">
        <v>7.9000000000000001E-2</v>
      </c>
      <c r="O29" s="32">
        <f t="shared" si="3"/>
        <v>0</v>
      </c>
      <c r="Q29" s="26">
        <f t="shared" si="4"/>
        <v>0</v>
      </c>
    </row>
    <row r="30" spans="1:17" s="26" customFormat="1" ht="18">
      <c r="A30" s="18">
        <f t="shared" si="5"/>
        <v>20</v>
      </c>
      <c r="B30" s="19" t="s">
        <v>39</v>
      </c>
      <c r="C30" s="20">
        <v>22</v>
      </c>
      <c r="D30" s="20">
        <v>2</v>
      </c>
      <c r="E30" s="20">
        <v>0</v>
      </c>
      <c r="F30" s="21">
        <v>0</v>
      </c>
      <c r="G30" s="20">
        <v>0</v>
      </c>
      <c r="H30" s="20">
        <v>3</v>
      </c>
      <c r="I30" s="22">
        <f t="shared" si="0"/>
        <v>5</v>
      </c>
      <c r="J30" s="23">
        <f t="shared" si="1"/>
        <v>0.23</v>
      </c>
      <c r="K30" s="21">
        <f t="shared" si="2"/>
        <v>0</v>
      </c>
      <c r="L30" s="24"/>
      <c r="M30" s="24"/>
      <c r="N30" s="25">
        <v>1.4999999999999999E-2</v>
      </c>
      <c r="O30" s="32">
        <f t="shared" si="3"/>
        <v>0</v>
      </c>
      <c r="Q30" s="26">
        <f t="shared" si="4"/>
        <v>0</v>
      </c>
    </row>
    <row r="31" spans="1:17" s="26" customFormat="1" ht="18">
      <c r="A31" s="18">
        <f t="shared" si="5"/>
        <v>21</v>
      </c>
      <c r="B31" s="19" t="s">
        <v>40</v>
      </c>
      <c r="C31" s="20">
        <v>22</v>
      </c>
      <c r="D31" s="20">
        <v>2</v>
      </c>
      <c r="E31" s="20">
        <v>5</v>
      </c>
      <c r="F31" s="21">
        <v>0</v>
      </c>
      <c r="G31" s="20">
        <v>0</v>
      </c>
      <c r="H31" s="20">
        <v>5</v>
      </c>
      <c r="I31" s="22">
        <f t="shared" si="0"/>
        <v>12</v>
      </c>
      <c r="J31" s="23">
        <f t="shared" si="1"/>
        <v>0.55000000000000004</v>
      </c>
      <c r="K31" s="21">
        <f t="shared" si="2"/>
        <v>12</v>
      </c>
      <c r="L31" s="24">
        <f>K31*$K$45</f>
        <v>0</v>
      </c>
      <c r="M31" s="24">
        <v>41607.72</v>
      </c>
      <c r="N31" s="25">
        <v>3.4000000000000002E-2</v>
      </c>
      <c r="O31" s="32">
        <f t="shared" si="3"/>
        <v>116808.25371600001</v>
      </c>
      <c r="Q31" s="26">
        <f t="shared" si="4"/>
        <v>74913.84</v>
      </c>
    </row>
    <row r="32" spans="1:17" s="26" customFormat="1" ht="18">
      <c r="A32" s="18">
        <f t="shared" si="5"/>
        <v>22</v>
      </c>
      <c r="B32" s="19" t="s">
        <v>41</v>
      </c>
      <c r="C32" s="20">
        <v>22</v>
      </c>
      <c r="D32" s="20">
        <v>2</v>
      </c>
      <c r="E32" s="20">
        <v>1</v>
      </c>
      <c r="F32" s="21">
        <v>0</v>
      </c>
      <c r="G32" s="20">
        <v>0</v>
      </c>
      <c r="H32" s="20">
        <v>0</v>
      </c>
      <c r="I32" s="22">
        <f t="shared" si="0"/>
        <v>3</v>
      </c>
      <c r="J32" s="23">
        <f t="shared" si="1"/>
        <v>0.14000000000000001</v>
      </c>
      <c r="K32" s="21">
        <f t="shared" si="2"/>
        <v>0</v>
      </c>
      <c r="L32" s="24"/>
      <c r="M32" s="24"/>
      <c r="N32" s="25">
        <v>0.01</v>
      </c>
      <c r="O32" s="32">
        <f t="shared" si="3"/>
        <v>0</v>
      </c>
      <c r="Q32" s="26">
        <f t="shared" si="4"/>
        <v>0</v>
      </c>
    </row>
    <row r="33" spans="1:17" s="26" customFormat="1" ht="16.5" customHeight="1">
      <c r="A33" s="18">
        <f t="shared" si="5"/>
        <v>23</v>
      </c>
      <c r="B33" s="19" t="s">
        <v>42</v>
      </c>
      <c r="C33" s="20">
        <v>22</v>
      </c>
      <c r="D33" s="20">
        <v>2</v>
      </c>
      <c r="E33" s="20">
        <v>3</v>
      </c>
      <c r="F33" s="21">
        <v>3</v>
      </c>
      <c r="G33" s="20">
        <v>0</v>
      </c>
      <c r="H33" s="20">
        <v>5</v>
      </c>
      <c r="I33" s="22">
        <f t="shared" si="0"/>
        <v>13</v>
      </c>
      <c r="J33" s="23">
        <f t="shared" si="1"/>
        <v>0.59</v>
      </c>
      <c r="K33" s="21">
        <f t="shared" si="2"/>
        <v>13</v>
      </c>
      <c r="L33" s="24">
        <f>K33*$K$45</f>
        <v>0</v>
      </c>
      <c r="M33" s="24">
        <v>41607.72</v>
      </c>
      <c r="N33" s="25">
        <v>0.03</v>
      </c>
      <c r="O33" s="32">
        <f t="shared" si="3"/>
        <v>110561.82303599997</v>
      </c>
      <c r="Q33" s="26">
        <f t="shared" si="4"/>
        <v>81156.66</v>
      </c>
    </row>
    <row r="34" spans="1:17" s="26" customFormat="1" ht="28.8">
      <c r="A34" s="18">
        <f t="shared" si="5"/>
        <v>24</v>
      </c>
      <c r="B34" s="19" t="s">
        <v>43</v>
      </c>
      <c r="C34" s="20">
        <f>22-5</f>
        <v>17</v>
      </c>
      <c r="D34" s="20">
        <v>0</v>
      </c>
      <c r="E34" s="20">
        <v>0</v>
      </c>
      <c r="F34" s="21">
        <v>5</v>
      </c>
      <c r="G34" s="20">
        <v>0</v>
      </c>
      <c r="H34" s="20">
        <v>0</v>
      </c>
      <c r="I34" s="22">
        <f t="shared" si="0"/>
        <v>5</v>
      </c>
      <c r="J34" s="23">
        <f t="shared" si="1"/>
        <v>0.28999999999999998</v>
      </c>
      <c r="K34" s="21">
        <f t="shared" si="2"/>
        <v>0</v>
      </c>
      <c r="L34" s="24"/>
      <c r="M34" s="24"/>
      <c r="N34" s="25">
        <v>4.3999999999999997E-2</v>
      </c>
      <c r="O34" s="32">
        <f t="shared" si="3"/>
        <v>0</v>
      </c>
      <c r="Q34" s="26">
        <f t="shared" si="4"/>
        <v>0</v>
      </c>
    </row>
    <row r="35" spans="1:17" s="26" customFormat="1" ht="18">
      <c r="A35" s="18">
        <f t="shared" si="5"/>
        <v>25</v>
      </c>
      <c r="B35" s="19" t="s">
        <v>44</v>
      </c>
      <c r="C35" s="20">
        <f>22-5</f>
        <v>17</v>
      </c>
      <c r="D35" s="20">
        <v>2</v>
      </c>
      <c r="E35" s="20">
        <v>0</v>
      </c>
      <c r="F35" s="21">
        <v>0</v>
      </c>
      <c r="G35" s="20">
        <v>0</v>
      </c>
      <c r="H35" s="20">
        <v>5</v>
      </c>
      <c r="I35" s="22">
        <f t="shared" si="0"/>
        <v>7</v>
      </c>
      <c r="J35" s="23">
        <f t="shared" si="1"/>
        <v>0.41</v>
      </c>
      <c r="K35" s="21">
        <f t="shared" si="2"/>
        <v>0</v>
      </c>
      <c r="L35" s="24"/>
      <c r="M35" s="24"/>
      <c r="N35" s="25">
        <v>3.4000000000000002E-2</v>
      </c>
      <c r="O35" s="32">
        <f t="shared" si="3"/>
        <v>0</v>
      </c>
      <c r="Q35" s="26">
        <f t="shared" si="4"/>
        <v>0</v>
      </c>
    </row>
    <row r="36" spans="1:17" s="26" customFormat="1" ht="18">
      <c r="A36" s="18">
        <f t="shared" si="5"/>
        <v>26</v>
      </c>
      <c r="B36" s="19" t="s">
        <v>45</v>
      </c>
      <c r="C36" s="20">
        <f>22-5</f>
        <v>17</v>
      </c>
      <c r="D36" s="20">
        <v>2</v>
      </c>
      <c r="E36" s="20">
        <v>0</v>
      </c>
      <c r="F36" s="21">
        <v>0</v>
      </c>
      <c r="G36" s="20">
        <v>0</v>
      </c>
      <c r="H36" s="20">
        <v>0</v>
      </c>
      <c r="I36" s="22">
        <f t="shared" si="0"/>
        <v>2</v>
      </c>
      <c r="J36" s="23">
        <f t="shared" si="1"/>
        <v>0.12</v>
      </c>
      <c r="K36" s="21">
        <f t="shared" si="2"/>
        <v>0</v>
      </c>
      <c r="L36" s="24"/>
      <c r="M36" s="24"/>
      <c r="N36" s="25">
        <v>1.7000000000000001E-2</v>
      </c>
      <c r="O36" s="32">
        <f t="shared" si="3"/>
        <v>0</v>
      </c>
      <c r="Q36" s="26">
        <f t="shared" si="4"/>
        <v>0</v>
      </c>
    </row>
    <row r="37" spans="1:17" s="26" customFormat="1" ht="17.25" customHeight="1">
      <c r="A37" s="18">
        <f t="shared" si="5"/>
        <v>27</v>
      </c>
      <c r="B37" s="19" t="s">
        <v>46</v>
      </c>
      <c r="C37" s="20">
        <f>22-5</f>
        <v>17</v>
      </c>
      <c r="D37" s="20">
        <v>0</v>
      </c>
      <c r="E37" s="20">
        <v>0</v>
      </c>
      <c r="F37" s="21">
        <v>0</v>
      </c>
      <c r="G37" s="20">
        <v>0</v>
      </c>
      <c r="H37" s="20">
        <v>0</v>
      </c>
      <c r="I37" s="22">
        <f t="shared" si="0"/>
        <v>0</v>
      </c>
      <c r="J37" s="23">
        <f t="shared" si="1"/>
        <v>0</v>
      </c>
      <c r="K37" s="21">
        <f t="shared" si="2"/>
        <v>0</v>
      </c>
      <c r="L37" s="24"/>
      <c r="M37" s="24"/>
      <c r="N37" s="25">
        <v>6.3E-2</v>
      </c>
      <c r="O37" s="32">
        <f t="shared" si="3"/>
        <v>0</v>
      </c>
      <c r="Q37" s="26">
        <f t="shared" si="4"/>
        <v>0</v>
      </c>
    </row>
    <row r="38" spans="1:17" s="26" customFormat="1" ht="18">
      <c r="A38" s="18">
        <f t="shared" si="5"/>
        <v>28</v>
      </c>
      <c r="B38" s="19" t="s">
        <v>47</v>
      </c>
      <c r="C38" s="20">
        <v>22</v>
      </c>
      <c r="D38" s="20">
        <v>0</v>
      </c>
      <c r="E38" s="20">
        <v>5</v>
      </c>
      <c r="F38" s="21">
        <v>5</v>
      </c>
      <c r="G38" s="20">
        <v>0</v>
      </c>
      <c r="H38" s="20">
        <v>5</v>
      </c>
      <c r="I38" s="22">
        <f t="shared" si="0"/>
        <v>15</v>
      </c>
      <c r="J38" s="23">
        <f t="shared" si="1"/>
        <v>0.68</v>
      </c>
      <c r="K38" s="21">
        <f t="shared" si="2"/>
        <v>15</v>
      </c>
      <c r="L38" s="24">
        <f>K38*$K$45</f>
        <v>0</v>
      </c>
      <c r="M38" s="24">
        <v>41607.72</v>
      </c>
      <c r="N38" s="25">
        <v>0.05</v>
      </c>
      <c r="O38" s="32">
        <f t="shared" si="3"/>
        <v>212378.64311999999</v>
      </c>
      <c r="Q38" s="26">
        <f t="shared" si="4"/>
        <v>93642.299999999988</v>
      </c>
    </row>
    <row r="39" spans="1:17" s="26" customFormat="1" ht="28.8">
      <c r="A39" s="18">
        <f t="shared" si="5"/>
        <v>29</v>
      </c>
      <c r="B39" s="19" t="s">
        <v>48</v>
      </c>
      <c r="C39" s="20">
        <v>22</v>
      </c>
      <c r="D39" s="20">
        <v>2</v>
      </c>
      <c r="E39" s="20">
        <v>5</v>
      </c>
      <c r="F39" s="21">
        <v>0</v>
      </c>
      <c r="G39" s="20">
        <v>0</v>
      </c>
      <c r="H39" s="20">
        <v>5</v>
      </c>
      <c r="I39" s="22">
        <f t="shared" si="0"/>
        <v>12</v>
      </c>
      <c r="J39" s="23">
        <f t="shared" si="1"/>
        <v>0.55000000000000004</v>
      </c>
      <c r="K39" s="21">
        <f t="shared" si="2"/>
        <v>12</v>
      </c>
      <c r="L39" s="24"/>
      <c r="M39" s="24"/>
      <c r="N39" s="25">
        <v>0.11</v>
      </c>
      <c r="O39" s="32">
        <f t="shared" si="3"/>
        <v>377909.05614</v>
      </c>
      <c r="Q39" s="26">
        <f t="shared" si="4"/>
        <v>74913.84</v>
      </c>
    </row>
    <row r="40" spans="1:17" s="26" customFormat="1" ht="30" customHeight="1">
      <c r="A40" s="18">
        <f t="shared" si="5"/>
        <v>30</v>
      </c>
      <c r="B40" s="19" t="s">
        <v>49</v>
      </c>
      <c r="C40" s="20">
        <f>22-5</f>
        <v>17</v>
      </c>
      <c r="D40" s="20">
        <v>2</v>
      </c>
      <c r="E40" s="20">
        <v>5</v>
      </c>
      <c r="F40" s="21">
        <v>0</v>
      </c>
      <c r="G40" s="20">
        <v>0</v>
      </c>
      <c r="H40" s="20">
        <v>5</v>
      </c>
      <c r="I40" s="22">
        <f t="shared" si="0"/>
        <v>12</v>
      </c>
      <c r="J40" s="23">
        <f t="shared" si="1"/>
        <v>0.71</v>
      </c>
      <c r="K40" s="21">
        <f t="shared" si="2"/>
        <v>12</v>
      </c>
      <c r="L40" s="24"/>
      <c r="M40" s="24"/>
      <c r="N40" s="25">
        <v>4.9000000000000002E-2</v>
      </c>
      <c r="O40" s="32">
        <f t="shared" si="3"/>
        <v>217313.32335719999</v>
      </c>
      <c r="Q40" s="26">
        <f t="shared" si="4"/>
        <v>74913.84</v>
      </c>
    </row>
    <row r="41" spans="1:17" s="26" customFormat="1" ht="18">
      <c r="A41" s="18">
        <f t="shared" si="5"/>
        <v>31</v>
      </c>
      <c r="B41" s="19" t="s">
        <v>50</v>
      </c>
      <c r="C41" s="20">
        <f>22-5</f>
        <v>17</v>
      </c>
      <c r="D41" s="20">
        <v>2</v>
      </c>
      <c r="E41" s="20">
        <v>0</v>
      </c>
      <c r="F41" s="21">
        <v>0</v>
      </c>
      <c r="G41" s="20">
        <v>0</v>
      </c>
      <c r="H41" s="20">
        <v>3</v>
      </c>
      <c r="I41" s="22">
        <f t="shared" si="0"/>
        <v>5</v>
      </c>
      <c r="J41" s="23">
        <f t="shared" si="1"/>
        <v>0.28999999999999998</v>
      </c>
      <c r="K41" s="21">
        <f t="shared" si="2"/>
        <v>0</v>
      </c>
      <c r="L41" s="24"/>
      <c r="M41" s="24"/>
      <c r="N41" s="25">
        <v>2.8000000000000001E-2</v>
      </c>
      <c r="O41" s="32">
        <f t="shared" si="3"/>
        <v>0</v>
      </c>
      <c r="Q41" s="26">
        <f t="shared" si="4"/>
        <v>0</v>
      </c>
    </row>
    <row r="42" spans="1:17" s="26" customFormat="1" ht="19.5" customHeight="1">
      <c r="A42" s="18">
        <f t="shared" si="5"/>
        <v>32</v>
      </c>
      <c r="B42" s="19" t="s">
        <v>51</v>
      </c>
      <c r="C42" s="20">
        <f>22-5</f>
        <v>17</v>
      </c>
      <c r="D42" s="20">
        <v>2</v>
      </c>
      <c r="E42" s="20">
        <v>0</v>
      </c>
      <c r="F42" s="21">
        <v>0</v>
      </c>
      <c r="G42" s="20">
        <v>0</v>
      </c>
      <c r="H42" s="20">
        <v>0</v>
      </c>
      <c r="I42" s="22">
        <f t="shared" si="0"/>
        <v>2</v>
      </c>
      <c r="J42" s="23">
        <f t="shared" si="1"/>
        <v>0.12</v>
      </c>
      <c r="K42" s="21">
        <f t="shared" si="2"/>
        <v>0</v>
      </c>
      <c r="L42" s="24"/>
      <c r="M42" s="24"/>
      <c r="N42" s="25">
        <v>0</v>
      </c>
      <c r="O42" s="32">
        <f t="shared" si="3"/>
        <v>0</v>
      </c>
      <c r="Q42" s="26">
        <f t="shared" si="4"/>
        <v>0</v>
      </c>
    </row>
    <row r="43" spans="1:17" s="33" customFormat="1" ht="18">
      <c r="A43" s="27"/>
      <c r="B43" s="28" t="s">
        <v>52</v>
      </c>
      <c r="C43" s="29">
        <f t="shared" ref="C43:I43" si="7">SUM(C11:C42)</f>
        <v>669</v>
      </c>
      <c r="D43" s="29">
        <f t="shared" si="7"/>
        <v>54</v>
      </c>
      <c r="E43" s="30">
        <f t="shared" si="7"/>
        <v>47</v>
      </c>
      <c r="F43" s="30">
        <f t="shared" si="7"/>
        <v>28</v>
      </c>
      <c r="G43" s="29">
        <f t="shared" si="7"/>
        <v>0</v>
      </c>
      <c r="H43" s="29">
        <f t="shared" si="7"/>
        <v>80</v>
      </c>
      <c r="I43" s="29">
        <f t="shared" si="7"/>
        <v>209</v>
      </c>
      <c r="J43" s="23">
        <f t="shared" si="1"/>
        <v>0.31</v>
      </c>
      <c r="K43" s="29">
        <f>SUM(K11:K42)</f>
        <v>111</v>
      </c>
      <c r="L43" s="31">
        <f>SUM(L11:L42)</f>
        <v>0</v>
      </c>
      <c r="M43" s="31">
        <f>SUM(M11:M42)</f>
        <v>208038.6</v>
      </c>
      <c r="N43" s="32">
        <f>SUM(N11:N42)</f>
        <v>0.99800000000000044</v>
      </c>
      <c r="O43" s="32">
        <f>SUM(O11:O42)-0.005</f>
        <v>1536184.6921324001</v>
      </c>
      <c r="Q43" s="33">
        <f>SUM(Q11:Q42)</f>
        <v>692953.02</v>
      </c>
    </row>
    <row r="44" spans="1:17" s="33" customFormat="1" ht="1.5" customHeight="1">
      <c r="B44" s="34"/>
      <c r="C44" s="35"/>
      <c r="D44" s="35"/>
      <c r="E44" s="35"/>
      <c r="F44" s="35"/>
      <c r="G44" s="35"/>
      <c r="H44" s="35"/>
      <c r="I44" s="35"/>
      <c r="J44" s="36"/>
      <c r="K44" s="35"/>
      <c r="L44" s="35"/>
      <c r="M44" s="35"/>
      <c r="N44" s="35"/>
      <c r="O44" s="35"/>
    </row>
    <row r="45" spans="1:17" s="42" customFormat="1" ht="18.75" customHeight="1">
      <c r="A45" s="67" t="s">
        <v>53</v>
      </c>
      <c r="B45" s="67"/>
      <c r="C45" s="37">
        <f>C46+C47</f>
        <v>6246430.6799999997</v>
      </c>
      <c r="D45" s="38" t="s">
        <v>54</v>
      </c>
      <c r="E45" s="56" t="s">
        <v>55</v>
      </c>
      <c r="F45" s="56"/>
      <c r="G45" s="56"/>
      <c r="H45" s="39"/>
      <c r="I45" s="39"/>
      <c r="J45" s="40"/>
      <c r="K45" s="41"/>
      <c r="L45" s="41" t="e">
        <f>ROUND(D6/L43,2)</f>
        <v>#DIV/0!</v>
      </c>
      <c r="M45" s="41"/>
      <c r="N45" s="41"/>
      <c r="O45" s="41"/>
    </row>
    <row r="46" spans="1:17" s="42" customFormat="1" ht="15" customHeight="1">
      <c r="A46" s="55" t="s">
        <v>56</v>
      </c>
      <c r="B46" s="55"/>
      <c r="C46" s="43">
        <v>4176447</v>
      </c>
      <c r="D46" s="44" t="s">
        <v>54</v>
      </c>
      <c r="E46" s="56" t="s">
        <v>57</v>
      </c>
      <c r="F46" s="56"/>
      <c r="G46" s="56"/>
      <c r="H46" s="39"/>
      <c r="I46" s="39"/>
      <c r="J46" s="40"/>
      <c r="K46" s="41"/>
      <c r="L46" s="41" t="e">
        <f>ROUND(D7/L44,2)</f>
        <v>#VALUE!</v>
      </c>
      <c r="M46" s="41"/>
      <c r="N46" s="41"/>
      <c r="O46" s="41"/>
    </row>
    <row r="47" spans="1:17" s="42" customFormat="1" ht="15" customHeight="1">
      <c r="A47" s="57" t="s">
        <v>58</v>
      </c>
      <c r="B47" s="57"/>
      <c r="C47" s="43">
        <f>2319630-249646.32</f>
        <v>2069983.68</v>
      </c>
      <c r="D47" s="44" t="s">
        <v>54</v>
      </c>
      <c r="E47" s="45"/>
      <c r="F47" s="45"/>
      <c r="G47" s="45"/>
      <c r="H47" s="39"/>
      <c r="I47" s="39"/>
      <c r="J47" s="40"/>
      <c r="K47" s="41"/>
      <c r="L47" s="41"/>
      <c r="M47" s="41"/>
      <c r="N47" s="41"/>
      <c r="O47" s="41"/>
    </row>
    <row r="48" spans="1:17" s="42" customFormat="1" ht="19.95" hidden="1" customHeight="1">
      <c r="B48" s="39" t="s">
        <v>59</v>
      </c>
      <c r="C48" s="58" t="s">
        <v>60</v>
      </c>
      <c r="D48" s="58"/>
      <c r="E48" s="56" t="s">
        <v>61</v>
      </c>
      <c r="F48" s="56"/>
      <c r="G48" s="56"/>
      <c r="H48" s="46"/>
      <c r="I48" s="39"/>
      <c r="J48" s="40"/>
      <c r="K48" s="41"/>
      <c r="L48" s="41" t="e">
        <f>ROUND(D7/L44,2)</f>
        <v>#VALUE!</v>
      </c>
      <c r="M48" s="41"/>
      <c r="N48" s="41"/>
      <c r="O48" s="41"/>
    </row>
    <row r="49" spans="2:15" s="51" customFormat="1" ht="12.6" hidden="1" customHeight="1">
      <c r="B49" s="47"/>
      <c r="C49" s="48"/>
      <c r="D49" s="48"/>
      <c r="E49" s="48"/>
      <c r="F49" s="48"/>
      <c r="G49" s="48"/>
      <c r="H49" s="47"/>
      <c r="I49" s="47"/>
      <c r="J49" s="49"/>
      <c r="K49" s="50"/>
      <c r="L49" s="50"/>
      <c r="M49" s="50"/>
      <c r="N49" s="50"/>
      <c r="O49" s="50"/>
    </row>
    <row r="50" spans="2:15" s="5" customFormat="1" ht="28.5" customHeight="1">
      <c r="B50" s="54" t="s">
        <v>62</v>
      </c>
      <c r="C50" s="54"/>
      <c r="D50" s="54"/>
      <c r="E50" s="54"/>
      <c r="G50" s="5" t="s">
        <v>63</v>
      </c>
    </row>
    <row r="51" spans="2:15" ht="4.5" customHeight="1"/>
    <row r="52" spans="2:15" s="5" customFormat="1" ht="18">
      <c r="B52" s="54" t="s">
        <v>64</v>
      </c>
      <c r="C52" s="54"/>
      <c r="D52" s="54"/>
      <c r="E52" s="54"/>
      <c r="G52" s="5" t="s">
        <v>65</v>
      </c>
    </row>
    <row r="53" spans="2:15" ht="6" customHeight="1">
      <c r="B53" s="52"/>
      <c r="C53" s="53"/>
      <c r="D53" s="52"/>
    </row>
    <row r="54" spans="2:15" s="5" customFormat="1" ht="18">
      <c r="B54" s="54" t="s">
        <v>66</v>
      </c>
      <c r="C54" s="54"/>
      <c r="D54" s="54"/>
      <c r="E54" s="54"/>
      <c r="G54" s="5" t="s">
        <v>67</v>
      </c>
    </row>
  </sheetData>
  <mergeCells count="30">
    <mergeCell ref="J7:O7"/>
    <mergeCell ref="D8:D9"/>
    <mergeCell ref="E8:E9"/>
    <mergeCell ref="L8:L9"/>
    <mergeCell ref="M8:M9"/>
    <mergeCell ref="N8:N9"/>
    <mergeCell ref="O8:O9"/>
    <mergeCell ref="K1:O1"/>
    <mergeCell ref="K2:O2"/>
    <mergeCell ref="B3:O3"/>
    <mergeCell ref="B7:B10"/>
    <mergeCell ref="C7:C9"/>
    <mergeCell ref="D7:I7"/>
    <mergeCell ref="I8:I10"/>
    <mergeCell ref="J8:J10"/>
    <mergeCell ref="K8:K9"/>
    <mergeCell ref="B52:E52"/>
    <mergeCell ref="A45:B45"/>
    <mergeCell ref="E45:G45"/>
    <mergeCell ref="F8:F9"/>
    <mergeCell ref="G8:G9"/>
    <mergeCell ref="H8:H9"/>
    <mergeCell ref="A7:A10"/>
    <mergeCell ref="B54:E54"/>
    <mergeCell ref="A46:B46"/>
    <mergeCell ref="E46:G46"/>
    <mergeCell ref="A47:B47"/>
    <mergeCell ref="C48:D48"/>
    <mergeCell ref="E48:G48"/>
    <mergeCell ref="B50:E50"/>
  </mergeCells>
  <phoneticPr fontId="0" type="noConversion"/>
  <pageMargins left="0.68" right="0.39370078740157483" top="0.39370078740157483" bottom="0.19685039370078741" header="0" footer="0"/>
  <pageSetup paperSize="9" scale="55" fitToWidth="1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РАСЧЕТ!!! (2)</vt:lpstr>
      <vt:lpstr>'РАСЧЕТ!!! (2)'!База_данных</vt:lpstr>
      <vt:lpstr>'РАСЧЕТ!!! (2)'!Заголовки_для_печати</vt:lpstr>
      <vt:lpstr>'РАСЧЕТ!!! (2)'!Область_печати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Plan-Kireeva</dc:creator>
  <cp:lastModifiedBy>Plan-Bolshakova</cp:lastModifiedBy>
  <cp:lastPrinted>2021-07-27T15:00:43Z</cp:lastPrinted>
  <dcterms:created xsi:type="dcterms:W3CDTF">2021-07-26T16:32:53Z</dcterms:created>
  <dcterms:modified xsi:type="dcterms:W3CDTF">2021-08-02T07:11:27Z</dcterms:modified>
</cp:coreProperties>
</file>